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ry\Documents\Bill Hart District\2023 Popcorn\"/>
    </mc:Choice>
  </mc:AlternateContent>
  <bookViews>
    <workbookView xWindow="0" yWindow="0" windowWidth="19200" windowHeight="7236"/>
  </bookViews>
  <sheets>
    <sheet name="Instructions" sheetId="3" r:id="rId1"/>
    <sheet name="Worksheet" sheetId="1" r:id="rId2"/>
    <sheet name="Benchmarks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C12" i="2" l="1"/>
  <c r="H22" i="1"/>
  <c r="G7" i="1"/>
  <c r="G23" i="1"/>
  <c r="D17" i="1" l="1"/>
  <c r="C17" i="1"/>
  <c r="D16" i="1"/>
  <c r="C16" i="1"/>
  <c r="C15" i="1"/>
  <c r="C23" i="1"/>
  <c r="D23" i="1"/>
  <c r="G21" i="1"/>
  <c r="G25" i="1"/>
  <c r="H25" i="1" s="1"/>
  <c r="D28" i="1"/>
  <c r="D27" i="1"/>
  <c r="B15" i="1"/>
  <c r="D15" i="1" s="1"/>
  <c r="B12" i="1"/>
  <c r="D18" i="1" l="1"/>
  <c r="G26" i="1"/>
  <c r="C18" i="1"/>
  <c r="B18" i="1"/>
  <c r="H21" i="1"/>
  <c r="G27" i="1" l="1"/>
  <c r="B20" i="1"/>
  <c r="B24" i="1"/>
  <c r="C24" i="1"/>
  <c r="D24" i="1" s="1"/>
  <c r="H26" i="1"/>
  <c r="G28" i="1" l="1"/>
  <c r="H27" i="1"/>
  <c r="G29" i="1" l="1"/>
  <c r="H28" i="1"/>
  <c r="G30" i="1" l="1"/>
  <c r="H29" i="1"/>
</calcChain>
</file>

<file path=xl/comments1.xml><?xml version="1.0" encoding="utf-8"?>
<comments xmlns="http://schemas.openxmlformats.org/spreadsheetml/2006/main">
  <authors>
    <author>Gary</author>
  </authors>
  <commentList>
    <comment ref="C14" authorId="0" shapeId="0">
      <text>
        <r>
          <rPr>
            <b/>
            <sz val="9"/>
            <color indexed="81"/>
            <rFont val="Tahoma"/>
            <family val="2"/>
          </rPr>
          <t>Gary:</t>
        </r>
        <r>
          <rPr>
            <sz val="9"/>
            <color indexed="81"/>
            <rFont val="Tahoma"/>
            <family val="2"/>
          </rPr>
          <t xml:space="preserve">
Sales Per Unit Scout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Gary:</t>
        </r>
        <r>
          <rPr>
            <sz val="9"/>
            <color indexed="81"/>
            <rFont val="Tahoma"/>
            <family val="2"/>
          </rPr>
          <t xml:space="preserve">
Sales Per Participating Scout</t>
        </r>
      </text>
    </comment>
  </commentList>
</comments>
</file>

<file path=xl/sharedStrings.xml><?xml version="1.0" encoding="utf-8"?>
<sst xmlns="http://schemas.openxmlformats.org/spreadsheetml/2006/main" count="72" uniqueCount="67">
  <si>
    <t>WLACC POPCORN SALES PLAN WORKSHEET</t>
  </si>
  <si>
    <t>For Review With District Kernel</t>
  </si>
  <si>
    <t>Unit Number</t>
  </si>
  <si>
    <t>Unit Popcorn Kernel Name</t>
  </si>
  <si>
    <t>Year</t>
  </si>
  <si>
    <t>Sales Goal</t>
  </si>
  <si>
    <t>Online</t>
  </si>
  <si>
    <t>Storefront</t>
  </si>
  <si>
    <t>Wagon</t>
  </si>
  <si>
    <t>Total</t>
  </si>
  <si>
    <t>Commission</t>
  </si>
  <si>
    <t>Commission %</t>
  </si>
  <si>
    <t>Unit Scouts</t>
  </si>
  <si>
    <t>Participation %</t>
  </si>
  <si>
    <t>Participating Scouts</t>
  </si>
  <si>
    <t>Program Cost</t>
  </si>
  <si>
    <t>Camperships</t>
  </si>
  <si>
    <t>Item</t>
  </si>
  <si>
    <t>Cost</t>
  </si>
  <si>
    <t>Prior Year Popcorn Sales</t>
  </si>
  <si>
    <t>Prior Prior Year Poporn Sales</t>
  </si>
  <si>
    <t>Sales</t>
  </si>
  <si>
    <t>Unit Type (Troop Pack Crew)</t>
  </si>
  <si>
    <t>Troop</t>
  </si>
  <si>
    <t>Sls/Scout</t>
  </si>
  <si>
    <t>Unit Registered Leaders</t>
  </si>
  <si>
    <t>Scout Dues</t>
  </si>
  <si>
    <t>Leader Dues</t>
  </si>
  <si>
    <t>Total Program Cost</t>
  </si>
  <si>
    <t>Per Scout</t>
  </si>
  <si>
    <t>Required Sales</t>
  </si>
  <si>
    <t>Recharter</t>
  </si>
  <si>
    <t>Required Unit Portion of Commission</t>
  </si>
  <si>
    <t>Required Campership Portion of Commission</t>
  </si>
  <si>
    <t>Total Required Commission</t>
  </si>
  <si>
    <t>Unit Kick-Off Date</t>
  </si>
  <si>
    <t>Sales/Scout</t>
  </si>
  <si>
    <t>Sales/Part</t>
  </si>
  <si>
    <t>Total (A)</t>
  </si>
  <si>
    <t>Other Fundraising, enter as negative</t>
  </si>
  <si>
    <t>Dues Per Scout, enter as negative</t>
  </si>
  <si>
    <t>Dues Per Leader, enter as negative</t>
  </si>
  <si>
    <t>COMMISSION BENCHMARKS</t>
  </si>
  <si>
    <t xml:space="preserve">            </t>
  </si>
  <si>
    <t>Total Possible</t>
  </si>
  <si>
    <t>Base</t>
  </si>
  <si>
    <t>Required Sales vs Total Sales (A), s/b $0</t>
  </si>
  <si>
    <t>Instructions</t>
  </si>
  <si>
    <t>The sheet contains sample data to be overridden by your input</t>
  </si>
  <si>
    <t>Input is only allowed in the yellow cells</t>
  </si>
  <si>
    <t>Comments:</t>
  </si>
  <si>
    <t>Start by completing the right-side program cost section and dues</t>
  </si>
  <si>
    <t>Enter the left-side unit statistics and sales estimate</t>
  </si>
  <si>
    <t>Commission % of Sales</t>
  </si>
  <si>
    <t>Unit Program</t>
  </si>
  <si>
    <t>Other Program Costs</t>
  </si>
  <si>
    <t>Commission % of Sales is the percent of sales to the unit program and if applicable, to camperships</t>
  </si>
  <si>
    <t>So, if your attainable commission is 35% and none will go to camperships, then 35% is your Unit Program %</t>
  </si>
  <si>
    <t xml:space="preserve">Commission % is the % commission you expect to attain given the commission benchmarks on the Benchmark tab </t>
  </si>
  <si>
    <t>Your goal is to adjust the Sales Section and Program Cost section until Total Sales equal Required Sales</t>
  </si>
  <si>
    <t>Completion of the worksheet will expedite the required review of your plan with your district popcorn kernel.</t>
  </si>
  <si>
    <t>Questions regarding the workseet can be directed to: Gary Kealey, WLACC Popcorn Kernel, gkealey55@sbcglobal.net</t>
  </si>
  <si>
    <t>DeAnna Hickey</t>
  </si>
  <si>
    <t xml:space="preserve">Complete TE Unit Commitment Tracker By May 31th </t>
  </si>
  <si>
    <t>Submit sales plan to District/Council Kernel by August 13th</t>
  </si>
  <si>
    <t>95% of selling scouts with App sales by Oct 19th</t>
  </si>
  <si>
    <t>Two thirds of registered scouts in unit are selling by Oct 19th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</si>
</sst>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10" fontId="0" fillId="0" borderId="0" xfId="3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9" fontId="0" fillId="0" borderId="0" xfId="0" applyNumberFormat="1" applyAlignment="1">
      <alignment horizontal="center"/>
    </xf>
    <xf numFmtId="44" fontId="0" fillId="0" borderId="0" xfId="0" applyNumberFormat="1"/>
    <xf numFmtId="0" fontId="2" fillId="0" borderId="0" xfId="0" applyFont="1" applyFill="1" applyBorder="1"/>
    <xf numFmtId="164" fontId="2" fillId="0" borderId="0" xfId="0" applyNumberFormat="1" applyFont="1"/>
    <xf numFmtId="164" fontId="2" fillId="0" borderId="0" xfId="2" applyNumberFormat="1" applyFont="1"/>
    <xf numFmtId="0" fontId="2" fillId="0" borderId="4" xfId="0" applyFont="1" applyFill="1" applyBorder="1"/>
    <xf numFmtId="164" fontId="0" fillId="0" borderId="4" xfId="2" applyNumberFormat="1" applyFont="1" applyBorder="1"/>
    <xf numFmtId="44" fontId="0" fillId="0" borderId="4" xfId="2" applyFont="1" applyBorder="1"/>
    <xf numFmtId="44" fontId="2" fillId="0" borderId="0" xfId="2" applyFont="1"/>
    <xf numFmtId="0" fontId="3" fillId="0" borderId="0" xfId="0" applyFont="1" applyAlignment="1">
      <alignment horizontal="center"/>
    </xf>
    <xf numFmtId="164" fontId="2" fillId="0" borderId="0" xfId="2" applyNumberFormat="1" applyFont="1" applyAlignment="1">
      <alignment horizontal="center"/>
    </xf>
    <xf numFmtId="9" fontId="2" fillId="0" borderId="0" xfId="0" applyNumberFormat="1" applyFont="1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5" fontId="0" fillId="2" borderId="2" xfId="1" applyNumberFormat="1" applyFont="1" applyFill="1" applyBorder="1" applyAlignment="1" applyProtection="1">
      <alignment horizontal="center"/>
      <protection locked="0"/>
    </xf>
    <xf numFmtId="165" fontId="0" fillId="2" borderId="1" xfId="1" applyNumberFormat="1" applyFont="1" applyFill="1" applyBorder="1" applyProtection="1">
      <protection locked="0"/>
    </xf>
    <xf numFmtId="165" fontId="0" fillId="2" borderId="3" xfId="1" applyNumberFormat="1" applyFont="1" applyFill="1" applyBorder="1" applyProtection="1">
      <protection locked="0"/>
    </xf>
    <xf numFmtId="164" fontId="0" fillId="2" borderId="1" xfId="2" applyNumberFormat="1" applyFont="1" applyFill="1" applyBorder="1" applyProtection="1">
      <protection locked="0"/>
    </xf>
    <xf numFmtId="9" fontId="0" fillId="2" borderId="1" xfId="0" applyNumberFormat="1" applyFill="1" applyBorder="1" applyProtection="1">
      <protection locked="0"/>
    </xf>
    <xf numFmtId="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4" fontId="0" fillId="2" borderId="1" xfId="2" applyFont="1" applyFill="1" applyBorder="1" applyProtection="1">
      <protection locked="0"/>
    </xf>
    <xf numFmtId="44" fontId="0" fillId="2" borderId="1" xfId="0" applyNumberFormat="1" applyFill="1" applyBorder="1" applyProtection="1">
      <protection locked="0"/>
    </xf>
    <xf numFmtId="0" fontId="4" fillId="0" borderId="0" xfId="0" applyFont="1" applyFill="1" applyBorder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0" borderId="0" xfId="0" applyFont="1" applyAlignment="1">
      <alignment wrapText="1"/>
    </xf>
    <xf numFmtId="0" fontId="8" fillId="2" borderId="5" xfId="0" applyFont="1" applyFill="1" applyBorder="1" applyAlignment="1" applyProtection="1">
      <alignment horizontal="left" wrapText="1"/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8" fillId="2" borderId="7" xfId="0" applyFont="1" applyFill="1" applyBorder="1" applyAlignment="1" applyProtection="1">
      <alignment horizontal="left" wrapText="1"/>
      <protection locked="0"/>
    </xf>
    <xf numFmtId="0" fontId="8" fillId="2" borderId="8" xfId="0" applyFont="1" applyFill="1" applyBorder="1" applyAlignment="1" applyProtection="1">
      <alignment horizontal="left" wrapText="1"/>
      <protection locked="0"/>
    </xf>
    <xf numFmtId="0" fontId="8" fillId="2" borderId="0" xfId="0" applyFont="1" applyFill="1" applyBorder="1" applyAlignment="1" applyProtection="1">
      <alignment horizontal="left" wrapText="1"/>
      <protection locked="0"/>
    </xf>
    <xf numFmtId="0" fontId="8" fillId="2" borderId="9" xfId="0" applyFont="1" applyFill="1" applyBorder="1" applyAlignment="1" applyProtection="1">
      <alignment horizontal="left" wrapText="1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0" fontId="8" fillId="2" borderId="11" xfId="0" applyFont="1" applyFill="1" applyBorder="1" applyAlignment="1" applyProtection="1">
      <alignment horizontal="left" wrapText="1"/>
      <protection locked="0"/>
    </xf>
    <xf numFmtId="0" fontId="8" fillId="2" borderId="12" xfId="0" applyFont="1" applyFill="1" applyBorder="1" applyAlignment="1" applyProtection="1">
      <alignment horizontal="left" wrapTex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tabSelected="1" workbookViewId="0"/>
  </sheetViews>
  <sheetFormatPr defaultRowHeight="14.4" x14ac:dyDescent="0.3"/>
  <sheetData>
    <row r="1" spans="1:2" x14ac:dyDescent="0.3">
      <c r="A1" s="6" t="s">
        <v>0</v>
      </c>
    </row>
    <row r="2" spans="1:2" x14ac:dyDescent="0.3">
      <c r="A2" s="6" t="s">
        <v>47</v>
      </c>
    </row>
    <row r="5" spans="1:2" x14ac:dyDescent="0.3">
      <c r="A5" s="6">
        <v>1</v>
      </c>
      <c r="B5" s="6" t="s">
        <v>48</v>
      </c>
    </row>
    <row r="6" spans="1:2" x14ac:dyDescent="0.3">
      <c r="A6" s="6"/>
      <c r="B6" s="6"/>
    </row>
    <row r="7" spans="1:2" x14ac:dyDescent="0.3">
      <c r="A7" s="6">
        <v>2</v>
      </c>
      <c r="B7" s="6" t="s">
        <v>49</v>
      </c>
    </row>
    <row r="8" spans="1:2" x14ac:dyDescent="0.3">
      <c r="A8" s="6"/>
      <c r="B8" s="6"/>
    </row>
    <row r="9" spans="1:2" x14ac:dyDescent="0.3">
      <c r="A9" s="6">
        <v>3</v>
      </c>
      <c r="B9" s="6" t="s">
        <v>51</v>
      </c>
    </row>
    <row r="10" spans="1:2" x14ac:dyDescent="0.3">
      <c r="A10" s="6"/>
      <c r="B10" s="6"/>
    </row>
    <row r="11" spans="1:2" x14ac:dyDescent="0.3">
      <c r="A11" s="6">
        <v>4</v>
      </c>
      <c r="B11" s="6" t="s">
        <v>52</v>
      </c>
    </row>
    <row r="12" spans="1:2" x14ac:dyDescent="0.3">
      <c r="A12" s="6"/>
      <c r="B12" s="6"/>
    </row>
    <row r="13" spans="1:2" x14ac:dyDescent="0.3">
      <c r="A13" s="6">
        <v>5</v>
      </c>
      <c r="B13" s="6" t="s">
        <v>58</v>
      </c>
    </row>
    <row r="15" spans="1:2" x14ac:dyDescent="0.3">
      <c r="A15" s="6">
        <v>6</v>
      </c>
      <c r="B15" s="6" t="s">
        <v>56</v>
      </c>
    </row>
    <row r="16" spans="1:2" x14ac:dyDescent="0.3">
      <c r="A16" s="6"/>
      <c r="B16" s="6" t="s">
        <v>57</v>
      </c>
    </row>
    <row r="18" spans="1:2" x14ac:dyDescent="0.3">
      <c r="A18" s="6">
        <v>7</v>
      </c>
      <c r="B18" s="6" t="s">
        <v>59</v>
      </c>
    </row>
    <row r="19" spans="1:2" x14ac:dyDescent="0.3">
      <c r="A19" s="6"/>
      <c r="B19" s="6"/>
    </row>
    <row r="20" spans="1:2" x14ac:dyDescent="0.3">
      <c r="A20" s="6">
        <v>8</v>
      </c>
      <c r="B20" s="6" t="s">
        <v>60</v>
      </c>
    </row>
    <row r="21" spans="1:2" x14ac:dyDescent="0.3">
      <c r="B21" s="6"/>
    </row>
    <row r="22" spans="1:2" x14ac:dyDescent="0.3">
      <c r="A22" s="6">
        <v>9</v>
      </c>
      <c r="B22" s="6" t="s">
        <v>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4.4" x14ac:dyDescent="0.3"/>
  <cols>
    <col min="1" max="1" width="24.88671875" customWidth="1"/>
    <col min="2" max="2" width="19.77734375" customWidth="1"/>
    <col min="3" max="3" width="11.6640625" customWidth="1"/>
    <col min="4" max="4" width="10.109375" customWidth="1"/>
    <col min="5" max="5" width="4.6640625" customWidth="1"/>
    <col min="6" max="6" width="39" customWidth="1"/>
    <col min="7" max="7" width="11.109375" bestFit="1" customWidth="1"/>
    <col min="8" max="8" width="10.6640625" bestFit="1" customWidth="1"/>
  </cols>
  <sheetData>
    <row r="1" spans="1:8" x14ac:dyDescent="0.3">
      <c r="A1" s="6" t="s">
        <v>0</v>
      </c>
      <c r="F1" s="6" t="s">
        <v>35</v>
      </c>
      <c r="G1" s="29"/>
    </row>
    <row r="2" spans="1:8" x14ac:dyDescent="0.3">
      <c r="A2" s="6" t="s">
        <v>1</v>
      </c>
    </row>
    <row r="3" spans="1:8" x14ac:dyDescent="0.3">
      <c r="A3" s="6" t="s">
        <v>4</v>
      </c>
      <c r="B3" s="19">
        <v>2022</v>
      </c>
    </row>
    <row r="4" spans="1:8" x14ac:dyDescent="0.3">
      <c r="A4" s="6"/>
      <c r="F4" s="6" t="s">
        <v>15</v>
      </c>
      <c r="G4" s="6"/>
    </row>
    <row r="5" spans="1:8" x14ac:dyDescent="0.3">
      <c r="F5" s="6" t="s">
        <v>17</v>
      </c>
      <c r="G5" s="5" t="s">
        <v>18</v>
      </c>
      <c r="H5" s="6" t="s">
        <v>29</v>
      </c>
    </row>
    <row r="6" spans="1:8" x14ac:dyDescent="0.3">
      <c r="A6" s="6" t="s">
        <v>22</v>
      </c>
      <c r="B6" s="20" t="s">
        <v>23</v>
      </c>
      <c r="F6" s="33" t="s">
        <v>31</v>
      </c>
      <c r="G6" s="26">
        <v>7155</v>
      </c>
    </row>
    <row r="7" spans="1:8" x14ac:dyDescent="0.3">
      <c r="A7" s="6" t="s">
        <v>2</v>
      </c>
      <c r="B7" s="21">
        <v>609</v>
      </c>
      <c r="F7" s="19" t="s">
        <v>55</v>
      </c>
      <c r="G7" s="26">
        <f>13777.99-G6</f>
        <v>6622.99</v>
      </c>
    </row>
    <row r="8" spans="1:8" x14ac:dyDescent="0.3">
      <c r="A8" s="6" t="s">
        <v>3</v>
      </c>
      <c r="B8" s="22" t="s">
        <v>62</v>
      </c>
      <c r="F8" s="19"/>
      <c r="G8" s="26"/>
    </row>
    <row r="9" spans="1:8" x14ac:dyDescent="0.3">
      <c r="A9" s="6" t="s">
        <v>25</v>
      </c>
      <c r="B9" s="23">
        <v>26</v>
      </c>
      <c r="F9" s="19"/>
      <c r="G9" s="26"/>
    </row>
    <row r="10" spans="1:8" x14ac:dyDescent="0.3">
      <c r="A10" s="6" t="s">
        <v>12</v>
      </c>
      <c r="B10" s="24">
        <v>45</v>
      </c>
      <c r="F10" s="19"/>
      <c r="G10" s="26"/>
    </row>
    <row r="11" spans="1:8" x14ac:dyDescent="0.3">
      <c r="A11" s="6" t="s">
        <v>14</v>
      </c>
      <c r="B11" s="25">
        <v>25</v>
      </c>
      <c r="F11" s="19"/>
      <c r="G11" s="26"/>
    </row>
    <row r="12" spans="1:8" x14ac:dyDescent="0.3">
      <c r="A12" s="6" t="s">
        <v>13</v>
      </c>
      <c r="B12" s="1">
        <f>IF(ISERROR(B11/B10),0,B11/B10)</f>
        <v>0.55555555555555558</v>
      </c>
      <c r="F12" s="19"/>
      <c r="G12" s="26"/>
    </row>
    <row r="13" spans="1:8" x14ac:dyDescent="0.3">
      <c r="A13" s="6"/>
      <c r="F13" s="19"/>
      <c r="G13" s="26"/>
    </row>
    <row r="14" spans="1:8" x14ac:dyDescent="0.3">
      <c r="A14" s="6" t="s">
        <v>5</v>
      </c>
      <c r="C14" s="16" t="s">
        <v>36</v>
      </c>
      <c r="D14" s="16" t="s">
        <v>37</v>
      </c>
      <c r="F14" s="19"/>
      <c r="G14" s="26"/>
    </row>
    <row r="15" spans="1:8" x14ac:dyDescent="0.3">
      <c r="A15" s="6" t="s">
        <v>6</v>
      </c>
      <c r="B15" s="26">
        <f>25000*15%</f>
        <v>3750</v>
      </c>
      <c r="C15" s="2">
        <f>B15/B10</f>
        <v>83.333333333333329</v>
      </c>
      <c r="D15" s="2">
        <f>B15/B11</f>
        <v>150</v>
      </c>
      <c r="F15" s="19"/>
      <c r="G15" s="26"/>
    </row>
    <row r="16" spans="1:8" x14ac:dyDescent="0.3">
      <c r="A16" s="6" t="s">
        <v>7</v>
      </c>
      <c r="B16" s="26">
        <f>15444-899</f>
        <v>14545</v>
      </c>
      <c r="C16" s="2">
        <f>B16/B10</f>
        <v>323.22222222222223</v>
      </c>
      <c r="D16" s="2">
        <f>B16/B11</f>
        <v>581.79999999999995</v>
      </c>
      <c r="F16" s="19"/>
      <c r="G16" s="26"/>
    </row>
    <row r="17" spans="1:10" x14ac:dyDescent="0.3">
      <c r="A17" s="6" t="s">
        <v>8</v>
      </c>
      <c r="B17" s="26">
        <v>2500</v>
      </c>
      <c r="C17" s="2">
        <f>B17/B10</f>
        <v>55.555555555555557</v>
      </c>
      <c r="D17" s="2">
        <f>B17/B11</f>
        <v>100</v>
      </c>
      <c r="F17" s="19"/>
      <c r="G17" s="26"/>
    </row>
    <row r="18" spans="1:10" x14ac:dyDescent="0.3">
      <c r="A18" s="6" t="s">
        <v>38</v>
      </c>
      <c r="B18" s="11">
        <f>SUM(B15:B17)</f>
        <v>20795</v>
      </c>
      <c r="C18" s="15">
        <f>SUM(C15:C17)</f>
        <v>462.11111111111109</v>
      </c>
      <c r="D18" s="15">
        <f>SUM(D15:D17)</f>
        <v>831.8</v>
      </c>
      <c r="F18" s="31"/>
      <c r="G18" s="26"/>
    </row>
    <row r="19" spans="1:10" x14ac:dyDescent="0.3">
      <c r="A19" s="6" t="s">
        <v>11</v>
      </c>
      <c r="B19" s="27">
        <v>0.35</v>
      </c>
      <c r="F19" s="19"/>
      <c r="G19" s="26"/>
    </row>
    <row r="20" spans="1:10" x14ac:dyDescent="0.3">
      <c r="A20" s="6" t="s">
        <v>10</v>
      </c>
      <c r="B20" s="4">
        <f>B18*B19</f>
        <v>7278.2499999999991</v>
      </c>
      <c r="C20" s="8"/>
      <c r="D20" s="4"/>
      <c r="F20" s="34" t="s">
        <v>39</v>
      </c>
      <c r="G20" s="26">
        <v>-324</v>
      </c>
      <c r="J20" s="4"/>
    </row>
    <row r="21" spans="1:10" x14ac:dyDescent="0.3">
      <c r="A21" s="6"/>
      <c r="F21" s="6" t="s">
        <v>28</v>
      </c>
      <c r="G21" s="4">
        <f>SUM(G6:G20)</f>
        <v>13453.99</v>
      </c>
      <c r="H21" s="2">
        <f>G21/B10</f>
        <v>298.97755555555557</v>
      </c>
    </row>
    <row r="22" spans="1:10" x14ac:dyDescent="0.3">
      <c r="A22" s="6"/>
      <c r="B22" s="5" t="s">
        <v>54</v>
      </c>
      <c r="C22" s="5" t="s">
        <v>16</v>
      </c>
      <c r="D22" s="5" t="s">
        <v>9</v>
      </c>
      <c r="F22" s="6" t="s">
        <v>40</v>
      </c>
      <c r="G22" s="30">
        <v>-186.91</v>
      </c>
      <c r="H22" s="8">
        <f>G22</f>
        <v>-186.91</v>
      </c>
    </row>
    <row r="23" spans="1:10" x14ac:dyDescent="0.3">
      <c r="A23" s="6" t="s">
        <v>53</v>
      </c>
      <c r="B23" s="28">
        <v>0.19</v>
      </c>
      <c r="C23" s="7">
        <f>D23-B23</f>
        <v>0.15999999999999998</v>
      </c>
      <c r="D23" s="7">
        <f>B19</f>
        <v>0.35</v>
      </c>
      <c r="F23" s="6" t="s">
        <v>26</v>
      </c>
      <c r="G23" s="3">
        <f>B10*G22</f>
        <v>-8410.9500000000007</v>
      </c>
      <c r="J23" s="4"/>
    </row>
    <row r="24" spans="1:10" x14ac:dyDescent="0.3">
      <c r="A24" s="6" t="s">
        <v>10</v>
      </c>
      <c r="B24" s="4">
        <f>B18*B23</f>
        <v>3951.05</v>
      </c>
      <c r="C24" s="4">
        <f>B18*C23</f>
        <v>3327.1999999999994</v>
      </c>
      <c r="D24" s="4">
        <f>SUM(B24:C24)</f>
        <v>7278.25</v>
      </c>
      <c r="F24" s="9" t="s">
        <v>41</v>
      </c>
      <c r="G24" s="30">
        <v>-42</v>
      </c>
    </row>
    <row r="25" spans="1:10" x14ac:dyDescent="0.3">
      <c r="A25" s="6"/>
      <c r="F25" s="12" t="s">
        <v>27</v>
      </c>
      <c r="G25" s="13">
        <f>G24*B9</f>
        <v>-1092</v>
      </c>
      <c r="H25" s="14">
        <f>G25/B10</f>
        <v>-24.266666666666666</v>
      </c>
      <c r="J25" s="4"/>
    </row>
    <row r="26" spans="1:10" x14ac:dyDescent="0.3">
      <c r="A26" s="6"/>
      <c r="B26" s="5" t="s">
        <v>21</v>
      </c>
      <c r="C26" s="5" t="s">
        <v>12</v>
      </c>
      <c r="D26" s="5" t="s">
        <v>24</v>
      </c>
      <c r="F26" s="6" t="s">
        <v>32</v>
      </c>
      <c r="G26" s="3">
        <f>G21+G23+G25</f>
        <v>3951.0399999999991</v>
      </c>
      <c r="H26" s="2">
        <f>G26/B10</f>
        <v>87.800888888888863</v>
      </c>
    </row>
    <row r="27" spans="1:10" x14ac:dyDescent="0.3">
      <c r="A27" s="6" t="s">
        <v>19</v>
      </c>
      <c r="B27" s="26">
        <v>25000</v>
      </c>
      <c r="C27" s="24">
        <v>50</v>
      </c>
      <c r="D27" s="2">
        <f>IF(ISERROR(B27/C27),0,B27/C27)</f>
        <v>500</v>
      </c>
      <c r="F27" s="12" t="s">
        <v>33</v>
      </c>
      <c r="G27" s="13">
        <f>G26*C23/B23</f>
        <v>3327.1915789473669</v>
      </c>
      <c r="H27" s="14">
        <f>G27/B10</f>
        <v>73.937590643274817</v>
      </c>
    </row>
    <row r="28" spans="1:10" x14ac:dyDescent="0.3">
      <c r="A28" s="6" t="s">
        <v>20</v>
      </c>
      <c r="B28" s="26">
        <v>28000</v>
      </c>
      <c r="C28" s="24">
        <v>54</v>
      </c>
      <c r="D28" s="2">
        <f>IF(ISERROR(B28/C28),0,B28/C28)</f>
        <v>518.51851851851848</v>
      </c>
      <c r="F28" s="9" t="s">
        <v>34</v>
      </c>
      <c r="G28" s="4">
        <f>SUM(G26:G27)</f>
        <v>7278.231578947366</v>
      </c>
      <c r="H28" s="2">
        <f>G28/B10</f>
        <v>161.73847953216369</v>
      </c>
    </row>
    <row r="29" spans="1:10" x14ac:dyDescent="0.3">
      <c r="F29" s="9" t="s">
        <v>30</v>
      </c>
      <c r="G29" s="10">
        <f>G28/D23</f>
        <v>20794.947368421046</v>
      </c>
      <c r="H29" s="2">
        <f>G29/B10</f>
        <v>462.10994152046771</v>
      </c>
      <c r="I29" s="2"/>
    </row>
    <row r="30" spans="1:10" x14ac:dyDescent="0.3">
      <c r="F30" s="32" t="s">
        <v>46</v>
      </c>
      <c r="G30" s="17">
        <f>ROUND(B18,0)-ROUND(G29,0)</f>
        <v>0</v>
      </c>
    </row>
    <row r="31" spans="1:10" ht="15" thickBot="1" x14ac:dyDescent="0.35">
      <c r="A31" s="6" t="s">
        <v>50</v>
      </c>
      <c r="G31" s="6"/>
    </row>
    <row r="32" spans="1:10" x14ac:dyDescent="0.3">
      <c r="A32" s="36"/>
      <c r="B32" s="37"/>
      <c r="C32" s="37"/>
      <c r="D32" s="37"/>
      <c r="E32" s="37"/>
      <c r="F32" s="37"/>
      <c r="G32" s="37"/>
      <c r="H32" s="38"/>
    </row>
    <row r="33" spans="1:8" x14ac:dyDescent="0.3">
      <c r="A33" s="39"/>
      <c r="B33" s="40"/>
      <c r="C33" s="40"/>
      <c r="D33" s="40"/>
      <c r="E33" s="40"/>
      <c r="F33" s="40"/>
      <c r="G33" s="40"/>
      <c r="H33" s="41"/>
    </row>
    <row r="34" spans="1:8" ht="15" thickBot="1" x14ac:dyDescent="0.35">
      <c r="A34" s="42"/>
      <c r="B34" s="43"/>
      <c r="C34" s="43"/>
      <c r="D34" s="43"/>
      <c r="E34" s="43"/>
      <c r="F34" s="43"/>
      <c r="G34" s="43"/>
      <c r="H34" s="44"/>
    </row>
  </sheetData>
  <sheetProtection algorithmName="SHA-512" hashValue="818wv0BqCOv6crC1+j87A/9DRgHQKhJlFEUzCEo4Y6BpPOSsml+JdEWCaZMWRPc0Nz3CAVETjQXrufAzd2e4UA==" saltValue="Si4Fz/Zk4w+GLdnanv8tgQ==" spinCount="100000" sheet="1" objects="1" scenarios="1"/>
  <mergeCells count="1">
    <mergeCell ref="A32:H34"/>
  </mergeCells>
  <pageMargins left="0.25" right="0.25" top="0.75" bottom="0.75" header="0.3" footer="0.3"/>
  <pageSetup orientation="landscape" horizontalDpi="0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12" sqref="C12"/>
    </sheetView>
  </sheetViews>
  <sheetFormatPr defaultRowHeight="14.4" x14ac:dyDescent="0.3"/>
  <cols>
    <col min="2" max="2" width="60.21875" customWidth="1"/>
  </cols>
  <sheetData>
    <row r="1" spans="1:7" x14ac:dyDescent="0.3">
      <c r="A1" s="6" t="s">
        <v>0</v>
      </c>
    </row>
    <row r="2" spans="1:7" x14ac:dyDescent="0.3">
      <c r="A2" s="6" t="s">
        <v>1</v>
      </c>
    </row>
    <row r="3" spans="1:7" x14ac:dyDescent="0.3">
      <c r="A3" s="6" t="s">
        <v>42</v>
      </c>
    </row>
    <row r="7" spans="1:7" x14ac:dyDescent="0.3">
      <c r="B7" s="6" t="s">
        <v>45</v>
      </c>
      <c r="C7" s="18">
        <v>0.3</v>
      </c>
      <c r="G7" t="s">
        <v>43</v>
      </c>
    </row>
    <row r="8" spans="1:7" x14ac:dyDescent="0.3">
      <c r="B8" s="6" t="s">
        <v>63</v>
      </c>
      <c r="C8" s="18">
        <v>0.01</v>
      </c>
    </row>
    <row r="9" spans="1:7" x14ac:dyDescent="0.3">
      <c r="B9" s="6" t="s">
        <v>64</v>
      </c>
      <c r="C9" s="18">
        <v>0.01</v>
      </c>
    </row>
    <row r="10" spans="1:7" x14ac:dyDescent="0.3">
      <c r="B10" s="35" t="s">
        <v>65</v>
      </c>
      <c r="C10" s="18">
        <v>0.01</v>
      </c>
    </row>
    <row r="11" spans="1:7" x14ac:dyDescent="0.3">
      <c r="B11" s="35" t="s">
        <v>66</v>
      </c>
      <c r="C11" s="18">
        <v>0.02</v>
      </c>
    </row>
    <row r="12" spans="1:7" x14ac:dyDescent="0.3">
      <c r="B12" s="6" t="s">
        <v>44</v>
      </c>
      <c r="C12" s="18">
        <f>SUM(C7:C11)</f>
        <v>0.35000000000000003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Worksheet</vt:lpstr>
      <vt:lpstr>Benchmarks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2021-07-05T23:45:39Z</cp:lastPrinted>
  <dcterms:created xsi:type="dcterms:W3CDTF">2021-05-25T03:36:47Z</dcterms:created>
  <dcterms:modified xsi:type="dcterms:W3CDTF">2023-05-20T16:19:51Z</dcterms:modified>
</cp:coreProperties>
</file>